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입력" sheetId="1" state="visible" r:id="rId1"/>
    <sheet xmlns:r="http://schemas.openxmlformats.org/officeDocument/2006/relationships" name="계산" sheetId="2" state="visible" r:id="rId2"/>
    <sheet xmlns:r="http://schemas.openxmlformats.org/officeDocument/2006/relationships" name="대시보드" sheetId="3" state="visible" r:id="rId3"/>
    <sheet xmlns:r="http://schemas.openxmlformats.org/officeDocument/2006/relationships" name="사용 가이드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"/>
    <numFmt numFmtId="165" formatCode="0.0&quot;%&quot;"/>
    <numFmt numFmtId="166" formatCode="0.00&quot;%&quot;"/>
  </numFmts>
  <fonts count="6">
    <font>
      <name val="Calibri"/>
      <family val="2"/>
      <color theme="1"/>
      <sz val="11"/>
      <scheme val="minor"/>
    </font>
    <font>
      <b val="1"/>
      <sz val="14"/>
    </font>
    <font>
      <color rgb="00666666"/>
      <sz val="9"/>
    </font>
    <font>
      <b val="1"/>
    </font>
    <font>
      <b val="1"/>
      <color rgb="00FFFFFF"/>
      <sz val="11"/>
    </font>
    <font>
      <b val="1"/>
      <sz val="13"/>
    </font>
  </fonts>
  <fills count="6">
    <fill>
      <patternFill/>
    </fill>
    <fill>
      <patternFill patternType="gray125"/>
    </fill>
    <fill>
      <patternFill patternType="solid">
        <fgColor rgb="00FEF3C7"/>
      </patternFill>
    </fill>
    <fill>
      <patternFill patternType="solid">
        <fgColor rgb="001D4ED8"/>
      </patternFill>
    </fill>
    <fill>
      <patternFill patternType="solid">
        <fgColor rgb="00DBEAFE"/>
      </patternFill>
    </fill>
    <fill>
      <patternFill patternType="solid">
        <fgColor rgb="00D1FAE5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1" applyAlignment="1" pivotButton="0" quotePrefix="0" xfId="0">
      <alignment vertical="center"/>
    </xf>
    <xf numFmtId="3" fontId="0" fillId="2" borderId="1" applyAlignment="1" applyProtection="1" pivotButton="0" quotePrefix="0" xfId="0">
      <alignment vertical="center"/>
      <protection locked="0" hidden="0"/>
    </xf>
    <xf numFmtId="164" fontId="0" fillId="2" borderId="1" applyAlignment="1" applyProtection="1" pivotButton="0" quotePrefix="0" xfId="0">
      <alignment vertical="center"/>
      <protection locked="0" hidden="0"/>
    </xf>
    <xf numFmtId="1" fontId="0" fillId="2" borderId="1" applyAlignment="1" applyProtection="1" pivotButton="0" quotePrefix="0" xfId="0">
      <alignment vertical="center"/>
      <protection locked="0" hidden="0"/>
    </xf>
    <xf numFmtId="49" fontId="0" fillId="2" borderId="1" applyAlignment="1" applyProtection="1" pivotButton="0" quotePrefix="0" xfId="0">
      <alignment vertical="center"/>
      <protection locked="0" hidden="0"/>
    </xf>
    <xf numFmtId="0" fontId="4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3" fontId="0" fillId="4" borderId="1" applyAlignment="1" pivotButton="0" quotePrefix="0" xfId="0">
      <alignment vertical="center"/>
    </xf>
    <xf numFmtId="0" fontId="3" fillId="0" borderId="1" pivotButton="0" quotePrefix="0" xfId="0"/>
    <xf numFmtId="3" fontId="3" fillId="4" borderId="1" applyAlignment="1" pivotButton="0" quotePrefix="0" xfId="0">
      <alignment vertical="center"/>
    </xf>
    <xf numFmtId="3" fontId="0" fillId="5" borderId="1" pivotButton="0" quotePrefix="0" xfId="0"/>
    <xf numFmtId="165" fontId="0" fillId="5" borderId="1" pivotButton="0" quotePrefix="0" xfId="0"/>
    <xf numFmtId="3" fontId="5" fillId="5" borderId="1" pivotButton="0" quotePrefix="0" xfId="0"/>
    <xf numFmtId="166" fontId="0" fillId="5" borderId="1" pivotButton="0" quotePrefix="0" xfId="0"/>
    <xf numFmtId="49" fontId="0" fillId="5" borderId="1" pivotButton="0" quotePrefix="0" xfId="0"/>
    <xf numFmtId="0" fontId="3" fillId="0" borderId="0" pivotButton="0" quotePrefix="0" xfId="0"/>
    <xf numFmtId="0" fontId="0" fillId="2" borderId="0" pivotButton="0" quotePrefix="0" xfId="0"/>
    <xf numFmtId="0" fontId="0" fillId="4" borderId="0" pivotButton="0" quotePrefix="0" xfId="0"/>
    <xf numFmtId="0" fontId="0" fillId="5" borderId="0" pivotButton="0" quotePrefix="0" xfId="0"/>
    <xf numFmtId="0" fontId="4" fillId="3" borderId="0" pivotButton="0" quotePrefix="0" xfId="0"/>
    <xf numFmtId="0" fontId="0" fillId="0" borderId="0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월별 누적 세후 배당금</a:t>
            </a:r>
          </a:p>
        </rich>
      </tx>
    </title>
    <plotArea>
      <lineChart>
        <grouping val="standard"/>
        <ser>
          <idx val="0"/>
          <order val="0"/>
          <tx>
            <strRef>
              <f>'계산'!F1</f>
            </strRef>
          </tx>
          <spPr>
            <a:ln xmlns:a="http://schemas.openxmlformats.org/drawingml/2006/main" w="25000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'계산'!$A$2:$A$13</f>
            </numRef>
          </cat>
          <val>
            <numRef>
              <f>'계산'!$F$2:$F$13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원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연도별 투자금 성장(재투자 시)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'계산'!D16</f>
            </strRef>
          </tx>
          <spPr>
            <a:ln xmlns:a="http://schemas.openxmlformats.org/drawingml/2006/main">
              <a:prstDash val="solid"/>
            </a:ln>
          </spPr>
          <cat>
            <numRef>
              <f>'계산'!$A$17:$A$26</f>
            </numRef>
          </cat>
          <val>
            <numRef>
              <f>'계산'!$D$17:$D$26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원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11</row>
      <rowOff>0</rowOff>
    </from>
    <ext cx="7920000" cy="46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27</row>
      <rowOff>0</rowOff>
    </from>
    <ext cx="7920000" cy="46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FEF3C7"/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</cols>
  <sheetData>
    <row r="1">
      <c r="A1" s="1" t="inlineStr">
        <is>
          <t>📊 배당금 계산 시트</t>
        </is>
      </c>
    </row>
    <row r="2">
      <c r="A2" s="2" t="inlineStr">
        <is>
          <t>아래 노란색 셀에 투자 조건을 입력하세요.</t>
        </is>
      </c>
    </row>
    <row r="4">
      <c r="A4" s="3" t="inlineStr">
        <is>
          <t>총 투자금(원)</t>
        </is>
      </c>
      <c r="B4" s="4" t="n">
        <v>10000000</v>
      </c>
    </row>
    <row r="5">
      <c r="A5" s="3" t="inlineStr">
        <is>
          <t>연간 배당률(%)</t>
        </is>
      </c>
      <c r="B5" s="5" t="n">
        <v>4.5</v>
      </c>
    </row>
    <row r="6">
      <c r="A6" s="3" t="inlineStr">
        <is>
          <t>배당소득세율(%)</t>
        </is>
      </c>
      <c r="B6" s="5" t="n">
        <v>15.4</v>
      </c>
    </row>
    <row r="7">
      <c r="A7" s="3" t="inlineStr">
        <is>
          <t>투자 기간(년)</t>
        </is>
      </c>
      <c r="B7" s="6" t="n">
        <v>5</v>
      </c>
    </row>
    <row r="8">
      <c r="A8" s="3" t="inlineStr">
        <is>
          <t>배당 재투자</t>
        </is>
      </c>
      <c r="B8" s="7" t="inlineStr">
        <is>
          <t>예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1">
    <mergeCell ref="A1:C1"/>
  </mergeCells>
  <dataValidations count="5">
    <dataValidation sqref="B4" showDropDown="0" showInputMessage="0" showErrorMessage="0" allowBlank="0" errorTitle="입력 오류" error="숫자만 입력 가능합니다." promptTitle="입력 안내" prompt="0 ~ 99,999,999,999 범위의 숫자를 입력하세요." type="decimal" operator="between">
      <formula1>0</formula1>
      <formula2>99999999999</formula2>
    </dataValidation>
    <dataValidation sqref="B5" showDropDown="0" showInputMessage="0" showErrorMessage="0" allowBlank="0" errorTitle="입력 오류" error="숫자만 입력 가능합니다." promptTitle="입력 안내" prompt="0 ~ 100 범위의 숫자를 입력하세요." type="decimal" operator="between">
      <formula1>0</formula1>
      <formula2>100</formula2>
    </dataValidation>
    <dataValidation sqref="B6" showDropDown="0" showInputMessage="0" showErrorMessage="0" allowBlank="0" errorTitle="입력 오류" error="숫자만 입력 가능합니다." promptTitle="입력 안내" prompt="0 ~ 100 범위의 숫자를 입력하세요." type="decimal" operator="between">
      <formula1>0</formula1>
      <formula2>100</formula2>
    </dataValidation>
    <dataValidation sqref="B7" showDropDown="0" showInputMessage="0" showErrorMessage="0" allowBlank="0" errorTitle="입력 오류" error="숫자만 입력 가능합니다." promptTitle="입력 안내" prompt="1 ~ 30 범위의 숫자를 입력하세요." type="decimal" operator="between">
      <formula1>1</formula1>
      <formula2>30</formula2>
    </dataValidation>
    <dataValidation sqref="B8" showDropDown="0" showInputMessage="0" showErrorMessage="0" allowBlank="0" prompt="배당금을 재투자할지 선택하세요." type="list">
      <formula1>"예,아니오"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BEAFE"/>
    <outlinePr summaryBelow="1" summaryRight="1"/>
    <pageSetUpPr/>
  </sheetPr>
  <dimension ref="A1:F26"/>
  <sheetViews>
    <sheetView workbookViewId="0">
      <selection activeCell="A1" sqref="A1"/>
    </sheetView>
  </sheetViews>
  <sheetFormatPr baseColWidth="8" defaultRowHeight="15"/>
  <cols>
    <col width="10" customWidth="1" min="1" max="1"/>
    <col width="16" customWidth="1" min="2" max="2"/>
    <col width="16" customWidth="1" min="3" max="3"/>
    <col width="14" customWidth="1" min="4" max="4"/>
    <col width="16" customWidth="1" min="5" max="5"/>
    <col width="18" customWidth="1" min="6" max="6"/>
  </cols>
  <sheetData>
    <row r="1">
      <c r="A1" s="8" t="inlineStr">
        <is>
          <t>월</t>
        </is>
      </c>
      <c r="B1" s="8" t="inlineStr">
        <is>
          <t>투자원금</t>
        </is>
      </c>
      <c r="C1" s="8" t="inlineStr">
        <is>
          <t>세전 배당금</t>
        </is>
      </c>
      <c r="D1" s="8" t="inlineStr">
        <is>
          <t>배당소득세</t>
        </is>
      </c>
      <c r="E1" s="8" t="inlineStr">
        <is>
          <t>세후 배당금</t>
        </is>
      </c>
      <c r="F1" s="8" t="inlineStr">
        <is>
          <t>누적 세후 배당금</t>
        </is>
      </c>
    </row>
    <row r="2">
      <c r="A2" s="9" t="inlineStr">
        <is>
          <t>1월</t>
        </is>
      </c>
      <c r="B2" s="10">
        <f>입력!B4</f>
        <v/>
      </c>
      <c r="C2" s="10">
        <f>IFERROR(ROUND(B2*입력!B5/100/12,0),0)</f>
        <v/>
      </c>
      <c r="D2" s="10">
        <f>IFERROR(ROUND(C2*입력!B6/100,0),0)</f>
        <v/>
      </c>
      <c r="E2" s="10">
        <f>C2-D2</f>
        <v/>
      </c>
      <c r="F2" s="10">
        <f>IFERROR(SUM(E$2:E2),0)</f>
        <v/>
      </c>
    </row>
    <row r="3">
      <c r="A3" s="9" t="inlineStr">
        <is>
          <t>2월</t>
        </is>
      </c>
      <c r="B3" s="10">
        <f>입력!B4</f>
        <v/>
      </c>
      <c r="C3" s="10">
        <f>IFERROR(ROUND(B3*입력!B5/100/12,0),0)</f>
        <v/>
      </c>
      <c r="D3" s="10">
        <f>IFERROR(ROUND(C3*입력!B6/100,0),0)</f>
        <v/>
      </c>
      <c r="E3" s="10">
        <f>C3-D3</f>
        <v/>
      </c>
      <c r="F3" s="10">
        <f>IFERROR(SUM(E$2:E3),0)</f>
        <v/>
      </c>
    </row>
    <row r="4">
      <c r="A4" s="9" t="inlineStr">
        <is>
          <t>3월</t>
        </is>
      </c>
      <c r="B4" s="10">
        <f>입력!B4</f>
        <v/>
      </c>
      <c r="C4" s="10">
        <f>IFERROR(ROUND(B4*입력!B5/100/12,0),0)</f>
        <v/>
      </c>
      <c r="D4" s="10">
        <f>IFERROR(ROUND(C4*입력!B6/100,0),0)</f>
        <v/>
      </c>
      <c r="E4" s="10">
        <f>C4-D4</f>
        <v/>
      </c>
      <c r="F4" s="10">
        <f>IFERROR(SUM(E$2:E4),0)</f>
        <v/>
      </c>
    </row>
    <row r="5">
      <c r="A5" s="9" t="inlineStr">
        <is>
          <t>4월</t>
        </is>
      </c>
      <c r="B5" s="10">
        <f>입력!B4</f>
        <v/>
      </c>
      <c r="C5" s="10">
        <f>IFERROR(ROUND(B5*입력!B5/100/12,0),0)</f>
        <v/>
      </c>
      <c r="D5" s="10">
        <f>IFERROR(ROUND(C5*입력!B6/100,0),0)</f>
        <v/>
      </c>
      <c r="E5" s="10">
        <f>C5-D5</f>
        <v/>
      </c>
      <c r="F5" s="10">
        <f>IFERROR(SUM(E$2:E5),0)</f>
        <v/>
      </c>
    </row>
    <row r="6">
      <c r="A6" s="9" t="inlineStr">
        <is>
          <t>5월</t>
        </is>
      </c>
      <c r="B6" s="10">
        <f>입력!B4</f>
        <v/>
      </c>
      <c r="C6" s="10">
        <f>IFERROR(ROUND(B6*입력!B5/100/12,0),0)</f>
        <v/>
      </c>
      <c r="D6" s="10">
        <f>IFERROR(ROUND(C6*입력!B6/100,0),0)</f>
        <v/>
      </c>
      <c r="E6" s="10">
        <f>C6-D6</f>
        <v/>
      </c>
      <c r="F6" s="10">
        <f>IFERROR(SUM(E$2:E6),0)</f>
        <v/>
      </c>
    </row>
    <row r="7">
      <c r="A7" s="9" t="inlineStr">
        <is>
          <t>6월</t>
        </is>
      </c>
      <c r="B7" s="10">
        <f>입력!B4</f>
        <v/>
      </c>
      <c r="C7" s="10">
        <f>IFERROR(ROUND(B7*입력!B5/100/12,0),0)</f>
        <v/>
      </c>
      <c r="D7" s="10">
        <f>IFERROR(ROUND(C7*입력!B6/100,0),0)</f>
        <v/>
      </c>
      <c r="E7" s="10">
        <f>C7-D7</f>
        <v/>
      </c>
      <c r="F7" s="10">
        <f>IFERROR(SUM(E$2:E7),0)</f>
        <v/>
      </c>
    </row>
    <row r="8">
      <c r="A8" s="9" t="inlineStr">
        <is>
          <t>7월</t>
        </is>
      </c>
      <c r="B8" s="10">
        <f>입력!B4</f>
        <v/>
      </c>
      <c r="C8" s="10">
        <f>IFERROR(ROUND(B8*입력!B5/100/12,0),0)</f>
        <v/>
      </c>
      <c r="D8" s="10">
        <f>IFERROR(ROUND(C8*입력!B6/100,0),0)</f>
        <v/>
      </c>
      <c r="E8" s="10">
        <f>C8-D8</f>
        <v/>
      </c>
      <c r="F8" s="10">
        <f>IFERROR(SUM(E$2:E8),0)</f>
        <v/>
      </c>
    </row>
    <row r="9">
      <c r="A9" s="9" t="inlineStr">
        <is>
          <t>8월</t>
        </is>
      </c>
      <c r="B9" s="10">
        <f>입력!B4</f>
        <v/>
      </c>
      <c r="C9" s="10">
        <f>IFERROR(ROUND(B9*입력!B5/100/12,0),0)</f>
        <v/>
      </c>
      <c r="D9" s="10">
        <f>IFERROR(ROUND(C9*입력!B6/100,0),0)</f>
        <v/>
      </c>
      <c r="E9" s="10">
        <f>C9-D9</f>
        <v/>
      </c>
      <c r="F9" s="10">
        <f>IFERROR(SUM(E$2:E9),0)</f>
        <v/>
      </c>
    </row>
    <row r="10">
      <c r="A10" s="9" t="inlineStr">
        <is>
          <t>9월</t>
        </is>
      </c>
      <c r="B10" s="10">
        <f>입력!B4</f>
        <v/>
      </c>
      <c r="C10" s="10">
        <f>IFERROR(ROUND(B10*입력!B5/100/12,0),0)</f>
        <v/>
      </c>
      <c r="D10" s="10">
        <f>IFERROR(ROUND(C10*입력!B6/100,0),0)</f>
        <v/>
      </c>
      <c r="E10" s="10">
        <f>C10-D10</f>
        <v/>
      </c>
      <c r="F10" s="10">
        <f>IFERROR(SUM(E$2:E10),0)</f>
        <v/>
      </c>
    </row>
    <row r="11">
      <c r="A11" s="9" t="inlineStr">
        <is>
          <t>10월</t>
        </is>
      </c>
      <c r="B11" s="10">
        <f>입력!B4</f>
        <v/>
      </c>
      <c r="C11" s="10">
        <f>IFERROR(ROUND(B11*입력!B5/100/12,0),0)</f>
        <v/>
      </c>
      <c r="D11" s="10">
        <f>IFERROR(ROUND(C11*입력!B6/100,0),0)</f>
        <v/>
      </c>
      <c r="E11" s="10">
        <f>C11-D11</f>
        <v/>
      </c>
      <c r="F11" s="10">
        <f>IFERROR(SUM(E$2:E11),0)</f>
        <v/>
      </c>
    </row>
    <row r="12">
      <c r="A12" s="9" t="inlineStr">
        <is>
          <t>11월</t>
        </is>
      </c>
      <c r="B12" s="10">
        <f>입력!B4</f>
        <v/>
      </c>
      <c r="C12" s="10">
        <f>IFERROR(ROUND(B12*입력!B5/100/12,0),0)</f>
        <v/>
      </c>
      <c r="D12" s="10">
        <f>IFERROR(ROUND(C12*입력!B6/100,0),0)</f>
        <v/>
      </c>
      <c r="E12" s="10">
        <f>C12-D12</f>
        <v/>
      </c>
      <c r="F12" s="10">
        <f>IFERROR(SUM(E$2:E12),0)</f>
        <v/>
      </c>
    </row>
    <row r="13">
      <c r="A13" s="9" t="inlineStr">
        <is>
          <t>12월</t>
        </is>
      </c>
      <c r="B13" s="10">
        <f>입력!B4</f>
        <v/>
      </c>
      <c r="C13" s="10">
        <f>IFERROR(ROUND(B13*입력!B5/100/12,0),0)</f>
        <v/>
      </c>
      <c r="D13" s="10">
        <f>IFERROR(ROUND(C13*입력!B6/100,0),0)</f>
        <v/>
      </c>
      <c r="E13" s="10">
        <f>C13-D13</f>
        <v/>
      </c>
      <c r="F13" s="10">
        <f>IFERROR(SUM(E$2:E13),0)</f>
        <v/>
      </c>
    </row>
    <row r="14">
      <c r="A14" s="11" t="inlineStr">
        <is>
          <t>연간 합계</t>
        </is>
      </c>
      <c r="C14" s="12">
        <f>SUM(C2:C13)</f>
        <v/>
      </c>
      <c r="D14" s="12">
        <f>SUM(D2:D13)</f>
        <v/>
      </c>
      <c r="E14" s="12">
        <f>SUM(E2:E13)</f>
        <v/>
      </c>
      <c r="F14" s="12">
        <f>SUM(F2:F13)</f>
        <v/>
      </c>
    </row>
    <row r="16">
      <c r="A16" s="8" t="inlineStr">
        <is>
          <t>연차</t>
        </is>
      </c>
      <c r="B16" s="8" t="inlineStr">
        <is>
          <t>연초 투자금</t>
        </is>
      </c>
      <c r="C16" s="8" t="inlineStr">
        <is>
          <t>연간 세후 배당금</t>
        </is>
      </c>
      <c r="D16" s="8" t="inlineStr">
        <is>
          <t>연말 투자금(재투자 시)</t>
        </is>
      </c>
    </row>
    <row r="17">
      <c r="A17" s="9" t="n">
        <v>1</v>
      </c>
      <c r="B17" s="10">
        <f>IFERROR(IF(1&gt;입력!B7,"",입력!B4),0)</f>
        <v/>
      </c>
      <c r="C17" s="10">
        <f>IFERROR(IF(1&gt;입력!B7,"",ROUND(B17*입력!B5/100*(1-입력!B6/100),0)),0)</f>
        <v/>
      </c>
      <c r="D17" s="10">
        <f>IFERROR(IF(1&gt;입력!B7,"",B17+C17),0)</f>
        <v/>
      </c>
    </row>
    <row r="18">
      <c r="A18" s="9" t="n">
        <v>2</v>
      </c>
      <c r="B18" s="10">
        <f>IFERROR(IF(2&gt;입력!B7,"",IF(입력!B8="예",D17,입력!B4)),0)</f>
        <v/>
      </c>
      <c r="C18" s="10">
        <f>IFERROR(IF(2&gt;입력!B7,"",ROUND(B18*입력!B5/100*(1-입력!B6/100),0)),0)</f>
        <v/>
      </c>
      <c r="D18" s="10">
        <f>IFERROR(IF(2&gt;입력!B7,"",B18+C18),0)</f>
        <v/>
      </c>
    </row>
    <row r="19">
      <c r="A19" s="9" t="n">
        <v>3</v>
      </c>
      <c r="B19" s="10">
        <f>IFERROR(IF(3&gt;입력!B7,"",IF(입력!B8="예",D18,입력!B4)),0)</f>
        <v/>
      </c>
      <c r="C19" s="10">
        <f>IFERROR(IF(3&gt;입력!B7,"",ROUND(B19*입력!B5/100*(1-입력!B6/100),0)),0)</f>
        <v/>
      </c>
      <c r="D19" s="10">
        <f>IFERROR(IF(3&gt;입력!B7,"",B19+C19),0)</f>
        <v/>
      </c>
    </row>
    <row r="20">
      <c r="A20" s="9" t="n">
        <v>4</v>
      </c>
      <c r="B20" s="10">
        <f>IFERROR(IF(4&gt;입력!B7,"",IF(입력!B8="예",D19,입력!B4)),0)</f>
        <v/>
      </c>
      <c r="C20" s="10">
        <f>IFERROR(IF(4&gt;입력!B7,"",ROUND(B20*입력!B5/100*(1-입력!B6/100),0)),0)</f>
        <v/>
      </c>
      <c r="D20" s="10">
        <f>IFERROR(IF(4&gt;입력!B7,"",B20+C20),0)</f>
        <v/>
      </c>
    </row>
    <row r="21">
      <c r="A21" s="9" t="n">
        <v>5</v>
      </c>
      <c r="B21" s="10">
        <f>IFERROR(IF(5&gt;입력!B7,"",IF(입력!B8="예",D20,입력!B4)),0)</f>
        <v/>
      </c>
      <c r="C21" s="10">
        <f>IFERROR(IF(5&gt;입력!B7,"",ROUND(B21*입력!B5/100*(1-입력!B6/100),0)),0)</f>
        <v/>
      </c>
      <c r="D21" s="10">
        <f>IFERROR(IF(5&gt;입력!B7,"",B21+C21),0)</f>
        <v/>
      </c>
    </row>
    <row r="22">
      <c r="A22" s="9" t="n">
        <v>6</v>
      </c>
      <c r="B22" s="10">
        <f>IFERROR(IF(6&gt;입력!B7,"",IF(입력!B8="예",D21,입력!B4)),0)</f>
        <v/>
      </c>
      <c r="C22" s="10">
        <f>IFERROR(IF(6&gt;입력!B7,"",ROUND(B22*입력!B5/100*(1-입력!B6/100),0)),0)</f>
        <v/>
      </c>
      <c r="D22" s="10">
        <f>IFERROR(IF(6&gt;입력!B7,"",B22+C22),0)</f>
        <v/>
      </c>
    </row>
    <row r="23">
      <c r="A23" s="9" t="n">
        <v>7</v>
      </c>
      <c r="B23" s="10">
        <f>IFERROR(IF(7&gt;입력!B7,"",IF(입력!B8="예",D22,입력!B4)),0)</f>
        <v/>
      </c>
      <c r="C23" s="10">
        <f>IFERROR(IF(7&gt;입력!B7,"",ROUND(B23*입력!B5/100*(1-입력!B6/100),0)),0)</f>
        <v/>
      </c>
      <c r="D23" s="10">
        <f>IFERROR(IF(7&gt;입력!B7,"",B23+C23),0)</f>
        <v/>
      </c>
    </row>
    <row r="24">
      <c r="A24" s="9" t="n">
        <v>8</v>
      </c>
      <c r="B24" s="10">
        <f>IFERROR(IF(8&gt;입력!B7,"",IF(입력!B8="예",D23,입력!B4)),0)</f>
        <v/>
      </c>
      <c r="C24" s="10">
        <f>IFERROR(IF(8&gt;입력!B7,"",ROUND(B24*입력!B5/100*(1-입력!B6/100),0)),0)</f>
        <v/>
      </c>
      <c r="D24" s="10">
        <f>IFERROR(IF(8&gt;입력!B7,"",B24+C24),0)</f>
        <v/>
      </c>
    </row>
    <row r="25">
      <c r="A25" s="9" t="n">
        <v>9</v>
      </c>
      <c r="B25" s="10">
        <f>IFERROR(IF(9&gt;입력!B7,"",IF(입력!B8="예",D24,입력!B4)),0)</f>
        <v/>
      </c>
      <c r="C25" s="10">
        <f>IFERROR(IF(9&gt;입력!B7,"",ROUND(B25*입력!B5/100*(1-입력!B6/100),0)),0)</f>
        <v/>
      </c>
      <c r="D25" s="10">
        <f>IFERROR(IF(9&gt;입력!B7,"",B25+C25),0)</f>
        <v/>
      </c>
    </row>
    <row r="26">
      <c r="A26" s="9" t="n">
        <v>10</v>
      </c>
      <c r="B26" s="10">
        <f>IFERROR(IF(10&gt;입력!B7,"",IF(입력!B8="예",D25,입력!B4)),0)</f>
        <v/>
      </c>
      <c r="C26" s="10">
        <f>IFERROR(IF(10&gt;입력!B7,"",ROUND(B26*입력!B5/100*(1-입력!B6/100),0)),0)</f>
        <v/>
      </c>
      <c r="D26" s="10">
        <f>IFERROR(IF(10&gt;입력!B7,"",B26+C26),0)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conditionalFormatting sqref="F2:F13">
    <cfRule type="dataBar" priority="1">
      <dataBar>
        <cfvo type="min"/>
        <cfvo type="max"/>
        <color rgb="003B82F6"/>
      </dataBar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D1FAE5"/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22" customWidth="1" min="1" max="1"/>
    <col width="20" customWidth="1" min="2" max="2"/>
  </cols>
  <sheetData>
    <row r="1">
      <c r="A1" s="1" t="inlineStr">
        <is>
          <t>📊 배당금 투자 대시보드</t>
        </is>
      </c>
    </row>
    <row r="3">
      <c r="A3" s="3" t="inlineStr">
        <is>
          <t>총 투자금</t>
        </is>
      </c>
      <c r="B3" s="13">
        <f>입력!B4</f>
        <v/>
      </c>
    </row>
    <row r="4">
      <c r="A4" s="3" t="inlineStr">
        <is>
          <t>연간 배당률</t>
        </is>
      </c>
      <c r="B4" s="14">
        <f>입력!B5</f>
        <v/>
      </c>
    </row>
    <row r="5">
      <c r="A5" s="3" t="inlineStr">
        <is>
          <t>연간 세전 배당금</t>
        </is>
      </c>
      <c r="B5" s="13">
        <f>계산!C14</f>
        <v/>
      </c>
    </row>
    <row r="6">
      <c r="A6" s="3" t="inlineStr">
        <is>
          <t>연간 세후 배당금</t>
        </is>
      </c>
      <c r="B6" s="15">
        <f>계산!E14</f>
        <v/>
      </c>
    </row>
    <row r="7">
      <c r="A7" s="3" t="inlineStr">
        <is>
          <t>월 평균 세후 배당금</t>
        </is>
      </c>
      <c r="B7" s="15">
        <f>IFERROR(ROUND(계산!E14/12,0),0)</f>
        <v/>
      </c>
    </row>
    <row r="8">
      <c r="A8" s="3" t="inlineStr">
        <is>
          <t>실질 배당률(세후)</t>
        </is>
      </c>
      <c r="B8" s="16">
        <f>IFERROR(계산!E14/입력!B4*100,0)</f>
        <v/>
      </c>
    </row>
    <row r="9">
      <c r="A9" s="3" t="inlineStr">
        <is>
          <t>배당 재투자 여부</t>
        </is>
      </c>
      <c r="B9" s="17">
        <f>입력!B8</f>
        <v/>
      </c>
    </row>
    <row r="10">
      <c r="A10" s="3" t="inlineStr">
        <is>
          <t>최종 평가액(재투자 시)</t>
        </is>
      </c>
      <c r="B10" s="15">
        <f>IFERROR(LOOKUP(2,1/(계산!D17:D26&lt;&gt;""),계산!D17:D26),0)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1">
    <mergeCell ref="A1:C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FFC000"/>
    <outlinePr summaryBelow="1" summaryRight="1"/>
    <pageSetUpPr/>
  </sheetPr>
  <dimension ref="A1:D32"/>
  <sheetViews>
    <sheetView workbookViewId="0">
      <selection activeCell="A1" sqref="A1"/>
    </sheetView>
  </sheetViews>
  <sheetFormatPr baseColWidth="8" defaultRowHeight="15"/>
  <cols>
    <col width="20" customWidth="1" min="1" max="1"/>
    <col width="60" customWidth="1" min="2" max="2"/>
  </cols>
  <sheetData>
    <row r="1">
      <c r="A1" s="1" t="inlineStr">
        <is>
          <t>📖 배당금 계산 시트 사용 가이드</t>
        </is>
      </c>
    </row>
    <row r="3">
      <c r="A3" s="18" t="inlineStr">
        <is>
          <t>■ 색상 범례</t>
        </is>
      </c>
    </row>
    <row r="4">
      <c r="A4" s="19" t="inlineStr">
        <is>
          <t>노란색 셀</t>
        </is>
      </c>
      <c r="B4" t="inlineStr">
        <is>
          <t>직접 입력하는 셀</t>
        </is>
      </c>
    </row>
    <row r="5">
      <c r="A5" s="20" t="inlineStr">
        <is>
          <t>파란색 셀</t>
        </is>
      </c>
      <c r="B5" t="inlineStr">
        <is>
          <t>자동 계산 셀 (수정 금지)</t>
        </is>
      </c>
    </row>
    <row r="6">
      <c r="A6" s="21" t="inlineStr">
        <is>
          <t>초록색 셀</t>
        </is>
      </c>
      <c r="B6" t="inlineStr">
        <is>
          <t>대시보드 요약 결과</t>
        </is>
      </c>
    </row>
    <row r="7">
      <c r="A7" s="22" t="inlineStr">
        <is>
          <t>파란 헤더</t>
        </is>
      </c>
      <c r="B7" t="inlineStr">
        <is>
          <t>테이블 헤더</t>
        </is>
      </c>
    </row>
    <row r="9">
      <c r="A9" s="18" t="inlineStr">
        <is>
          <t>■ 사용 방법</t>
        </is>
      </c>
    </row>
    <row r="10">
      <c r="A10" s="23" t="inlineStr">
        <is>
          <t>1. [입력] 시트로 이동하여 노란색 셀에 투자 조건을 입력합니다.</t>
        </is>
      </c>
    </row>
    <row r="11">
      <c r="A11" s="23" t="inlineStr">
        <is>
          <t xml:space="preserve">   - 총 투자금: 배당주에 투자할 총 금액</t>
        </is>
      </c>
    </row>
    <row r="12">
      <c r="A12" s="23" t="inlineStr">
        <is>
          <t xml:space="preserve">   - 연간 배당률: 종목의 연간 배당수익률 (예: 4.5%)</t>
        </is>
      </c>
    </row>
    <row r="13">
      <c r="A13" s="23" t="inlineStr">
        <is>
          <t xml:space="preserve">   - 배당소득세율: 기본 15.4% (소득세 14% + 지방소득세 1.4%)</t>
        </is>
      </c>
    </row>
    <row r="14">
      <c r="A14" s="23" t="inlineStr">
        <is>
          <t xml:space="preserve">   - 투자 기간: 1~10년 (연도별 복리 성장 시뮬레이션용)</t>
        </is>
      </c>
    </row>
    <row r="15">
      <c r="A15" s="23" t="inlineStr">
        <is>
          <t xml:space="preserve">   - 배당 재투자: '예' 선택 시 배당금이 원금에 합산되어 복리 효과 반영</t>
        </is>
      </c>
    </row>
    <row r="16">
      <c r="A16" s="23" t="inlineStr"/>
    </row>
    <row r="17">
      <c r="A17" s="23" t="inlineStr">
        <is>
          <t>2. [계산] 시트에서 월별 배당금과 연도별 복리 성장이 자동 계산됩니다.</t>
        </is>
      </c>
    </row>
    <row r="18">
      <c r="A18" s="23" t="inlineStr"/>
    </row>
    <row r="19">
      <c r="A19" s="23" t="inlineStr">
        <is>
          <t>3. [대시보드] 시트에서 핵심 지표와 그래프를 확인합니다.</t>
        </is>
      </c>
    </row>
    <row r="20">
      <c r="A20" s="23" t="inlineStr">
        <is>
          <t xml:space="preserve">   - 연간/월 평균 세후 배당금</t>
        </is>
      </c>
    </row>
    <row r="21">
      <c r="A21" s="23" t="inlineStr">
        <is>
          <t xml:space="preserve">   - 실질 배당률(세후 기준)</t>
        </is>
      </c>
    </row>
    <row r="22">
      <c r="A22" s="23" t="inlineStr">
        <is>
          <t xml:space="preserve">   - 월별 누적 배당금 차트</t>
        </is>
      </c>
    </row>
    <row r="23">
      <c r="A23" s="23" t="inlineStr">
        <is>
          <t xml:space="preserve">   - 연도별 복리 성장 차트</t>
        </is>
      </c>
    </row>
    <row r="24">
      <c r="A24" s="23" t="inlineStr"/>
    </row>
    <row r="25">
      <c r="A25" s="23" t="inlineStr">
        <is>
          <t>※ 금융소득종합과세: 연간 금융소득(이자+배당)이 2,000만 원을 초과하면</t>
        </is>
      </c>
    </row>
    <row r="26">
      <c r="A26" s="23" t="inlineStr">
        <is>
          <t xml:space="preserve">   종합소득세로 합산 과세되어 세율이 15.4%보다 높아질 수 있습니다.</t>
        </is>
      </c>
    </row>
    <row r="28">
      <c r="A28" s="18" t="inlineStr">
        <is>
          <t>■ 주의사항</t>
        </is>
      </c>
    </row>
    <row r="29">
      <c r="A29" t="inlineStr">
        <is>
          <t>• 파란색·초록색 셀의 수식을 수정하지 마세요. 계산이 깨질 수 있습니다.</t>
        </is>
      </c>
    </row>
    <row r="30">
      <c r="A30" t="inlineStr">
        <is>
          <t>• 노란색 셀에만 값을 입력하세요.</t>
        </is>
      </c>
    </row>
    <row r="31">
      <c r="A31" t="inlineStr">
        <is>
          <t>• 모든 금액 단위는 원(₩)입니다.</t>
        </is>
      </c>
    </row>
    <row r="32">
      <c r="A32" t="inlineStr">
        <is>
          <t>• 세금/수익률 계산은 참고용이며, 정확한 금액은 전문가에게 확인하세요.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2026-04-09T12:05:53Z</dcterms:created>
  <dcterms:modified xmlns:dcterms="http://purl.org/dc/terms/" xmlns:xsi="http://www.w3.org/2001/XMLSchema-instance" xsi:type="dcterms:W3CDTF">2026-04-09T12:05:53Z</dcterms:modified>
</cp:coreProperties>
</file>